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.sanchez\Desktop\CARPETA TRABAJO\INFORMES\"/>
    </mc:Choice>
  </mc:AlternateContent>
  <xr:revisionPtr revIDLastSave="0" documentId="13_ncr:1_{D8662264-3C18-4832-90FA-AE2A456EE3DA}" xr6:coauthVersionLast="36" xr6:coauthVersionMax="36" xr10:uidLastSave="{00000000-0000-0000-0000-000000000000}"/>
  <bookViews>
    <workbookView xWindow="0" yWindow="0" windowWidth="28800" windowHeight="12105" xr2:uid="{C0DBCA42-8266-4447-A323-850CBC867B45}"/>
  </bookViews>
  <sheets>
    <sheet name="RESUMEN " sheetId="6" r:id="rId1"/>
    <sheet name="2022" sheetId="1" r:id="rId2"/>
    <sheet name="2023" sheetId="2" r:id="rId3"/>
    <sheet name="2024" sheetId="3" r:id="rId4"/>
    <sheet name="2025" sheetId="4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6" l="1"/>
  <c r="T14" i="6" s="1"/>
  <c r="U10" i="6"/>
  <c r="V10" i="6"/>
  <c r="V14" i="6" s="1"/>
  <c r="S10" i="6"/>
  <c r="S14" i="6" s="1"/>
  <c r="P10" i="6"/>
  <c r="Q10" i="6"/>
  <c r="Q14" i="6" s="1"/>
  <c r="R10" i="6"/>
  <c r="O10" i="6"/>
  <c r="L10" i="6"/>
  <c r="M10" i="6"/>
  <c r="M14" i="6" s="1"/>
  <c r="N10" i="6"/>
  <c r="N14" i="6" s="1"/>
  <c r="K10" i="6"/>
  <c r="H10" i="6"/>
  <c r="H14" i="6" s="1"/>
  <c r="I10" i="6"/>
  <c r="J10" i="6"/>
  <c r="J14" i="6" s="1"/>
  <c r="G10" i="6"/>
  <c r="D10" i="6"/>
  <c r="E10" i="6"/>
  <c r="E14" i="6" s="1"/>
  <c r="F10" i="6"/>
  <c r="C10" i="6"/>
  <c r="D14" i="6"/>
  <c r="F14" i="6"/>
  <c r="G14" i="6"/>
  <c r="I14" i="6"/>
  <c r="K14" i="6"/>
  <c r="L14" i="6"/>
  <c r="O14" i="6"/>
  <c r="P14" i="6"/>
  <c r="R14" i="6"/>
  <c r="U14" i="6"/>
  <c r="C14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C13" i="6"/>
  <c r="L11" i="6"/>
  <c r="H11" i="6"/>
  <c r="D11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L12" i="4"/>
  <c r="F11" i="4"/>
  <c r="J10" i="4"/>
  <c r="I9" i="4"/>
  <c r="G9" i="4"/>
  <c r="H10" i="4"/>
  <c r="F8" i="4"/>
  <c r="M8" i="4"/>
  <c r="G7" i="4"/>
  <c r="M6" i="4"/>
  <c r="G6" i="4"/>
  <c r="J12" i="4"/>
  <c r="H12" i="4"/>
  <c r="E12" i="4"/>
  <c r="D12" i="4"/>
  <c r="M11" i="4"/>
  <c r="K11" i="4"/>
  <c r="I11" i="4"/>
  <c r="G11" i="4"/>
  <c r="L10" i="4"/>
  <c r="E10" i="4"/>
  <c r="D10" i="4"/>
  <c r="M9" i="4"/>
  <c r="K9" i="4"/>
  <c r="K8" i="4"/>
  <c r="I8" i="4"/>
  <c r="G8" i="4"/>
  <c r="M7" i="4"/>
  <c r="K7" i="4"/>
  <c r="I7" i="4"/>
  <c r="K6" i="4"/>
  <c r="L12" i="3"/>
  <c r="J12" i="3"/>
  <c r="H12" i="3"/>
  <c r="E12" i="3"/>
  <c r="L10" i="3"/>
  <c r="H10" i="3"/>
  <c r="E10" i="3"/>
  <c r="K8" i="3"/>
  <c r="I8" i="3"/>
  <c r="M7" i="3"/>
  <c r="D12" i="3"/>
  <c r="C12" i="3"/>
  <c r="G11" i="3"/>
  <c r="F11" i="3"/>
  <c r="J10" i="3"/>
  <c r="D10" i="3"/>
  <c r="G9" i="3"/>
  <c r="F9" i="3"/>
  <c r="M8" i="3"/>
  <c r="I7" i="3"/>
  <c r="M6" i="3"/>
  <c r="K6" i="3"/>
  <c r="I6" i="3"/>
  <c r="G6" i="3"/>
  <c r="F6" i="3"/>
  <c r="M7" i="2"/>
  <c r="M8" i="2"/>
  <c r="M9" i="2"/>
  <c r="M10" i="2"/>
  <c r="M11" i="2"/>
  <c r="M12" i="2"/>
  <c r="M13" i="2"/>
  <c r="M14" i="2"/>
  <c r="M6" i="2"/>
  <c r="K7" i="2"/>
  <c r="K8" i="2"/>
  <c r="K9" i="2"/>
  <c r="K10" i="2"/>
  <c r="K11" i="2"/>
  <c r="K12" i="2"/>
  <c r="K13" i="2"/>
  <c r="K14" i="2"/>
  <c r="K6" i="2"/>
  <c r="I7" i="2"/>
  <c r="I8" i="2"/>
  <c r="I9" i="2"/>
  <c r="I10" i="2"/>
  <c r="I11" i="2"/>
  <c r="I12" i="2"/>
  <c r="I13" i="2"/>
  <c r="I14" i="2"/>
  <c r="I6" i="2"/>
  <c r="F7" i="2"/>
  <c r="F8" i="2"/>
  <c r="F9" i="2"/>
  <c r="F10" i="2"/>
  <c r="F11" i="2"/>
  <c r="F12" i="2"/>
  <c r="F13" i="2"/>
  <c r="F14" i="2"/>
  <c r="F6" i="2"/>
  <c r="M13" i="1"/>
  <c r="M12" i="1"/>
  <c r="M10" i="1"/>
  <c r="M11" i="1"/>
  <c r="M9" i="1"/>
  <c r="M8" i="1"/>
  <c r="M7" i="1"/>
  <c r="M6" i="1"/>
  <c r="K13" i="1"/>
  <c r="K12" i="1"/>
  <c r="K11" i="1"/>
  <c r="K10" i="1"/>
  <c r="K9" i="1"/>
  <c r="K8" i="1"/>
  <c r="K7" i="1"/>
  <c r="K6" i="1"/>
  <c r="I13" i="1"/>
  <c r="I12" i="1"/>
  <c r="I11" i="1"/>
  <c r="I10" i="1"/>
  <c r="I9" i="1"/>
  <c r="I8" i="1"/>
  <c r="I7" i="1"/>
  <c r="I6" i="1"/>
  <c r="F13" i="1"/>
  <c r="F12" i="1"/>
  <c r="F11" i="1"/>
  <c r="F10" i="1"/>
  <c r="F9" i="1"/>
  <c r="F8" i="1"/>
  <c r="F7" i="1"/>
  <c r="F6" i="1"/>
  <c r="L14" i="2"/>
  <c r="J14" i="2"/>
  <c r="D14" i="2"/>
  <c r="C13" i="2"/>
  <c r="H11" i="2"/>
  <c r="H14" i="2" s="1"/>
  <c r="E11" i="2"/>
  <c r="E14" i="2" s="1"/>
  <c r="C11" i="2"/>
  <c r="C14" i="2" s="1"/>
  <c r="E10" i="2"/>
  <c r="J10" i="2"/>
  <c r="G8" i="2"/>
  <c r="D10" i="2"/>
  <c r="L10" i="2"/>
  <c r="H10" i="2"/>
  <c r="G6" i="2"/>
  <c r="L13" i="2"/>
  <c r="J13" i="2"/>
  <c r="H13" i="2"/>
  <c r="E13" i="2"/>
  <c r="D13" i="2"/>
  <c r="L13" i="1"/>
  <c r="J13" i="1"/>
  <c r="H13" i="1"/>
  <c r="D13" i="1"/>
  <c r="J12" i="1"/>
  <c r="L12" i="1"/>
  <c r="H12" i="1"/>
  <c r="D12" i="1"/>
  <c r="E12" i="1"/>
  <c r="G12" i="1" s="1"/>
  <c r="C12" i="1"/>
  <c r="J10" i="1"/>
  <c r="L10" i="1"/>
  <c r="H10" i="1"/>
  <c r="D10" i="1"/>
  <c r="G9" i="1"/>
  <c r="E7" i="1"/>
  <c r="G7" i="1" s="1"/>
  <c r="C7" i="1"/>
  <c r="C10" i="1" s="1"/>
  <c r="C13" i="1" s="1"/>
  <c r="G11" i="1"/>
  <c r="G6" i="1"/>
  <c r="L13" i="4" l="1"/>
  <c r="H13" i="4"/>
  <c r="C12" i="4"/>
  <c r="F9" i="4"/>
  <c r="D13" i="4"/>
  <c r="C10" i="4"/>
  <c r="I10" i="4" s="1"/>
  <c r="F7" i="4"/>
  <c r="F6" i="4"/>
  <c r="I6" i="4"/>
  <c r="J13" i="4"/>
  <c r="E13" i="4"/>
  <c r="M11" i="3"/>
  <c r="M12" i="3"/>
  <c r="H13" i="3"/>
  <c r="I11" i="3"/>
  <c r="F12" i="3"/>
  <c r="K11" i="3"/>
  <c r="G12" i="3"/>
  <c r="I12" i="3"/>
  <c r="K12" i="3"/>
  <c r="M9" i="3"/>
  <c r="I9" i="3"/>
  <c r="K9" i="3"/>
  <c r="G8" i="3"/>
  <c r="F8" i="3"/>
  <c r="D13" i="3"/>
  <c r="L13" i="3"/>
  <c r="E13" i="3"/>
  <c r="F7" i="3"/>
  <c r="G7" i="3"/>
  <c r="J13" i="3"/>
  <c r="K7" i="3"/>
  <c r="C10" i="3"/>
  <c r="I10" i="3" s="1"/>
  <c r="G11" i="2"/>
  <c r="E10" i="1"/>
  <c r="G12" i="2"/>
  <c r="G9" i="2"/>
  <c r="G7" i="2"/>
  <c r="G13" i="2"/>
  <c r="C10" i="2"/>
  <c r="G10" i="2" s="1"/>
  <c r="G8" i="1"/>
  <c r="G12" i="4" l="1"/>
  <c r="M12" i="4"/>
  <c r="K12" i="4"/>
  <c r="I12" i="4"/>
  <c r="F12" i="4"/>
  <c r="G10" i="4"/>
  <c r="F10" i="4"/>
  <c r="K10" i="4"/>
  <c r="C13" i="4"/>
  <c r="M13" i="4" s="1"/>
  <c r="M10" i="4"/>
  <c r="M10" i="3"/>
  <c r="K10" i="3"/>
  <c r="G10" i="3"/>
  <c r="F10" i="3"/>
  <c r="C13" i="3"/>
  <c r="K13" i="3" s="1"/>
  <c r="G14" i="2"/>
  <c r="G10" i="1"/>
  <c r="E13" i="1"/>
  <c r="G13" i="1" s="1"/>
  <c r="K13" i="4" l="1"/>
  <c r="G13" i="4"/>
  <c r="I13" i="4"/>
  <c r="F13" i="4"/>
  <c r="G13" i="3"/>
  <c r="M13" i="3"/>
  <c r="I13" i="3"/>
  <c r="F13" i="3"/>
</calcChain>
</file>

<file path=xl/sharedStrings.xml><?xml version="1.0" encoding="utf-8"?>
<sst xmlns="http://schemas.openxmlformats.org/spreadsheetml/2006/main" count="110" uniqueCount="30">
  <si>
    <t xml:space="preserve">MINISTERIO DEL INTERIOR </t>
  </si>
  <si>
    <t>EJECUCION PRESUPUESTAL A 31 DE DICIEMBRE DE 2022</t>
  </si>
  <si>
    <t xml:space="preserve">APROPIACION VIGENTE </t>
  </si>
  <si>
    <t>APROPIACION BLOQUEADA</t>
  </si>
  <si>
    <t xml:space="preserve">CDPS </t>
  </si>
  <si>
    <t xml:space="preserve">APROPIACION DISPONIBLE </t>
  </si>
  <si>
    <t xml:space="preserve">COMPROMISO </t>
  </si>
  <si>
    <t xml:space="preserve">OBLIGACION </t>
  </si>
  <si>
    <t xml:space="preserve">PAGOS </t>
  </si>
  <si>
    <t>GASTOS DE PERSONAL</t>
  </si>
  <si>
    <t xml:space="preserve">ADQUISICION DE BIENES Y SERVICIOS </t>
  </si>
  <si>
    <t xml:space="preserve">TRANSFERENCIAS CORRIENTES </t>
  </si>
  <si>
    <t xml:space="preserve">TOTAL FUNCIONAMIENTO </t>
  </si>
  <si>
    <t xml:space="preserve">GASTOS POR TRIBUTOS,  MULTAS, SANCIONES E INTERESES DE MORA </t>
  </si>
  <si>
    <t xml:space="preserve">INVERSION </t>
  </si>
  <si>
    <t xml:space="preserve">TOTAL INVERSION </t>
  </si>
  <si>
    <t xml:space="preserve">TOTAL </t>
  </si>
  <si>
    <t xml:space="preserve">DESCRIPCION </t>
  </si>
  <si>
    <t xml:space="preserve">Fuente: Siif Nacion </t>
  </si>
  <si>
    <t>EJECUCION PRESUPUESTAL A 31 DE DICIEMBRE DE 2023</t>
  </si>
  <si>
    <t xml:space="preserve">SERVICIO DE LA DEUDA </t>
  </si>
  <si>
    <t xml:space="preserve">% CERTIFICADO </t>
  </si>
  <si>
    <t xml:space="preserve">% COMPROMETIDO </t>
  </si>
  <si>
    <t xml:space="preserve">% OBLIGADO </t>
  </si>
  <si>
    <t xml:space="preserve">% PAGADO </t>
  </si>
  <si>
    <t>EJECUCION PRESUPUESTAL A 31 DE DICIEMBRE DE 2024</t>
  </si>
  <si>
    <t>EJECUCION PRESUPUESTAL A 23 DE JUNIO DE 2025</t>
  </si>
  <si>
    <t xml:space="preserve">COMPROMISOS </t>
  </si>
  <si>
    <t xml:space="preserve">OBLIGACIONES </t>
  </si>
  <si>
    <t>EJECUCIONES VIGENCIAS 2022 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</si>
</sst>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43" formatCode="_-* #,##0.00_-;\-* #,##0.00_-;_-* &quot;-&quot;??_-;_-@_-"/>
    <numFmt numFmtId="164" formatCode="[$-1240A]&quot;$&quot;\ #,##0.00;\-&quot;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164" fontId="3" fillId="0" borderId="1" xfId="0" applyNumberFormat="1" applyFont="1" applyFill="1" applyBorder="1" applyAlignment="1">
      <alignment horizontal="right" vertical="center" wrapText="1" readingOrder="1"/>
    </xf>
    <xf numFmtId="164" fontId="3" fillId="0" borderId="3" xfId="0" applyNumberFormat="1" applyFont="1" applyFill="1" applyBorder="1" applyAlignment="1">
      <alignment horizontal="right" vertical="center" wrapText="1" readingOrder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3" fontId="0" fillId="0" borderId="2" xfId="1" applyFont="1" applyBorder="1"/>
    <xf numFmtId="43" fontId="2" fillId="0" borderId="2" xfId="1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/>
    </xf>
    <xf numFmtId="43" fontId="2" fillId="0" borderId="10" xfId="1" applyFont="1" applyBorder="1"/>
    <xf numFmtId="0" fontId="2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right" vertical="center" wrapText="1" readingOrder="1"/>
    </xf>
    <xf numFmtId="0" fontId="0" fillId="0" borderId="0" xfId="0" applyBorder="1"/>
    <xf numFmtId="7" fontId="0" fillId="0" borderId="0" xfId="0" applyNumberFormat="1" applyBorder="1"/>
    <xf numFmtId="10" fontId="0" fillId="0" borderId="2" xfId="2" applyNumberFormat="1" applyFont="1" applyBorder="1" applyAlignment="1">
      <alignment horizontal="center"/>
    </xf>
    <xf numFmtId="10" fontId="2" fillId="0" borderId="2" xfId="2" applyNumberFormat="1" applyFont="1" applyBorder="1" applyAlignment="1">
      <alignment horizontal="center"/>
    </xf>
    <xf numFmtId="10" fontId="2" fillId="0" borderId="10" xfId="2" applyNumberFormat="1" applyFont="1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10" fontId="2" fillId="0" borderId="8" xfId="2" applyNumberFormat="1" applyFont="1" applyBorder="1" applyAlignment="1">
      <alignment horizontal="center"/>
    </xf>
    <xf numFmtId="10" fontId="2" fillId="0" borderId="11" xfId="2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3" fontId="4" fillId="0" borderId="7" xfId="0" applyNumberFormat="1" applyFont="1" applyBorder="1" applyAlignment="1">
      <alignment horizontal="center"/>
    </xf>
    <xf numFmtId="43" fontId="4" fillId="0" borderId="2" xfId="0" applyNumberFormat="1" applyFont="1" applyBorder="1" applyAlignment="1">
      <alignment horizontal="center"/>
    </xf>
    <xf numFmtId="43" fontId="4" fillId="0" borderId="8" xfId="0" applyNumberFormat="1" applyFont="1" applyBorder="1" applyAlignment="1">
      <alignment horizontal="center"/>
    </xf>
    <xf numFmtId="43" fontId="5" fillId="0" borderId="7" xfId="1" applyFont="1" applyBorder="1" applyAlignment="1">
      <alignment horizontal="center"/>
    </xf>
    <xf numFmtId="43" fontId="5" fillId="0" borderId="2" xfId="1" applyFont="1" applyBorder="1" applyAlignment="1">
      <alignment horizontal="center"/>
    </xf>
    <xf numFmtId="43" fontId="5" fillId="0" borderId="8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43" fontId="5" fillId="0" borderId="7" xfId="0" applyNumberFormat="1" applyFont="1" applyBorder="1" applyAlignment="1">
      <alignment horizontal="center"/>
    </xf>
    <xf numFmtId="43" fontId="5" fillId="0" borderId="2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43" fontId="5" fillId="0" borderId="9" xfId="0" applyNumberFormat="1" applyFont="1" applyBorder="1" applyAlignment="1">
      <alignment horizontal="center"/>
    </xf>
    <xf numFmtId="43" fontId="5" fillId="0" borderId="10" xfId="0" applyNumberFormat="1" applyFont="1" applyBorder="1" applyAlignment="1">
      <alignment horizontal="center"/>
    </xf>
    <xf numFmtId="43" fontId="5" fillId="0" borderId="11" xfId="0" applyNumberFormat="1" applyFont="1" applyBorder="1" applyAlignment="1">
      <alignment horizontal="center"/>
    </xf>
    <xf numFmtId="43" fontId="4" fillId="0" borderId="0" xfId="0" applyNumberFormat="1" applyFont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ana.sanchez/Downloads/REP_EPG034_EjecucionPresupuestalAgregada%20-%202025-06-24T103301.64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ana.sanchez/Downloads/REP_EPG034_EjecucionPresupuestalAgregada%20-%202025-06-24T110528.5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_EPG034_EjecucionPresupuesta"/>
    </sheetNames>
    <sheetDataSet>
      <sheetData sheetId="0">
        <row r="14">
          <cell r="H14">
            <v>11571157353</v>
          </cell>
          <cell r="J14">
            <v>11146963064.23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_EPG034_EjecucionPresupuesta"/>
    </sheetNames>
    <sheetDataSet>
      <sheetData sheetId="0">
        <row r="47">
          <cell r="H47">
            <v>8069089670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724F0-807A-424D-B171-184F74F37FFF}">
  <dimension ref="B1:V16"/>
  <sheetViews>
    <sheetView tabSelected="1" workbookViewId="0">
      <selection activeCell="G20" sqref="G20"/>
    </sheetView>
  </sheetViews>
  <sheetFormatPr baseColWidth="10" defaultRowHeight="11.25" x14ac:dyDescent="0.2"/>
  <cols>
    <col min="1" max="1" width="11.42578125" style="33"/>
    <col min="2" max="2" width="36.42578125" style="33" customWidth="1"/>
    <col min="3" max="3" width="18.42578125" style="33" customWidth="1"/>
    <col min="4" max="5" width="18.28515625" style="33" customWidth="1"/>
    <col min="6" max="6" width="18.7109375" style="33" customWidth="1"/>
    <col min="7" max="7" width="17.140625" style="33" customWidth="1"/>
    <col min="8" max="8" width="18.42578125" style="33" customWidth="1"/>
    <col min="9" max="9" width="17.85546875" style="33" customWidth="1"/>
    <col min="10" max="10" width="17.7109375" style="33" customWidth="1"/>
    <col min="11" max="11" width="17" style="33" customWidth="1"/>
    <col min="12" max="12" width="16.85546875" style="33" customWidth="1"/>
    <col min="13" max="14" width="17.140625" style="33" customWidth="1"/>
    <col min="15" max="15" width="17.5703125" style="33" customWidth="1"/>
    <col min="16" max="16" width="16.5703125" style="33" customWidth="1"/>
    <col min="17" max="17" width="16" style="33" customWidth="1"/>
    <col min="18" max="18" width="15" style="33" customWidth="1"/>
    <col min="19" max="19" width="17.140625" style="33" customWidth="1"/>
    <col min="20" max="20" width="16.140625" style="33" customWidth="1"/>
    <col min="21" max="21" width="17.85546875" style="33" customWidth="1"/>
    <col min="22" max="22" width="17.7109375" style="33" customWidth="1"/>
    <col min="23" max="16384" width="11.42578125" style="33"/>
  </cols>
  <sheetData>
    <row r="1" spans="2:22" ht="12" thickBot="1" x14ac:dyDescent="0.25"/>
    <row r="2" spans="2:22" x14ac:dyDescent="0.2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6"/>
    </row>
    <row r="3" spans="2:22" ht="12" thickBot="1" x14ac:dyDescent="0.25">
      <c r="B3" s="58" t="s">
        <v>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8"/>
    </row>
    <row r="4" spans="2:22" x14ac:dyDescent="0.2">
      <c r="B4" s="59" t="s">
        <v>17</v>
      </c>
      <c r="C4" s="34" t="s">
        <v>2</v>
      </c>
      <c r="D4" s="35"/>
      <c r="E4" s="35"/>
      <c r="F4" s="36"/>
      <c r="G4" s="34" t="s">
        <v>4</v>
      </c>
      <c r="H4" s="35"/>
      <c r="I4" s="35"/>
      <c r="J4" s="36"/>
      <c r="K4" s="34" t="s">
        <v>27</v>
      </c>
      <c r="L4" s="35"/>
      <c r="M4" s="35"/>
      <c r="N4" s="36"/>
      <c r="O4" s="34" t="s">
        <v>28</v>
      </c>
      <c r="P4" s="35"/>
      <c r="Q4" s="35"/>
      <c r="R4" s="36"/>
      <c r="S4" s="34" t="s">
        <v>8</v>
      </c>
      <c r="T4" s="35"/>
      <c r="U4" s="35"/>
      <c r="V4" s="36"/>
    </row>
    <row r="5" spans="2:22" x14ac:dyDescent="0.2">
      <c r="B5" s="60"/>
      <c r="C5" s="39">
        <v>2022</v>
      </c>
      <c r="D5" s="40">
        <v>2023</v>
      </c>
      <c r="E5" s="40">
        <v>2024</v>
      </c>
      <c r="F5" s="41">
        <v>2025</v>
      </c>
      <c r="G5" s="39">
        <v>2022</v>
      </c>
      <c r="H5" s="40">
        <v>2023</v>
      </c>
      <c r="I5" s="40">
        <v>2024</v>
      </c>
      <c r="J5" s="41">
        <v>2025</v>
      </c>
      <c r="K5" s="39">
        <v>2022</v>
      </c>
      <c r="L5" s="40">
        <v>2023</v>
      </c>
      <c r="M5" s="40">
        <v>2024</v>
      </c>
      <c r="N5" s="41">
        <v>2025</v>
      </c>
      <c r="O5" s="39">
        <v>2022</v>
      </c>
      <c r="P5" s="40">
        <v>2023</v>
      </c>
      <c r="Q5" s="40">
        <v>2024</v>
      </c>
      <c r="R5" s="41">
        <v>2025</v>
      </c>
      <c r="S5" s="39">
        <v>2022</v>
      </c>
      <c r="T5" s="40">
        <v>2023</v>
      </c>
      <c r="U5" s="40">
        <v>2024</v>
      </c>
      <c r="V5" s="41">
        <v>2025</v>
      </c>
    </row>
    <row r="6" spans="2:22" ht="19.5" customHeight="1" x14ac:dyDescent="0.2">
      <c r="B6" s="61" t="s">
        <v>9</v>
      </c>
      <c r="C6" s="42">
        <v>44299000000</v>
      </c>
      <c r="D6" s="43">
        <v>48484600000</v>
      </c>
      <c r="E6" s="43">
        <v>54301500000</v>
      </c>
      <c r="F6" s="44">
        <v>60602600000</v>
      </c>
      <c r="G6" s="42">
        <v>39293919532</v>
      </c>
      <c r="H6" s="43">
        <v>47868113083.899994</v>
      </c>
      <c r="I6" s="43">
        <v>50569154607.050003</v>
      </c>
      <c r="J6" s="44">
        <v>59599932325.099998</v>
      </c>
      <c r="K6" s="42">
        <v>39293919532</v>
      </c>
      <c r="L6" s="43">
        <v>45445538545</v>
      </c>
      <c r="M6" s="43">
        <v>49705771772</v>
      </c>
      <c r="N6" s="44">
        <v>21646149628</v>
      </c>
      <c r="O6" s="42">
        <v>39286650060</v>
      </c>
      <c r="P6" s="43">
        <v>45423287856</v>
      </c>
      <c r="Q6" s="43">
        <v>49340465863</v>
      </c>
      <c r="R6" s="44">
        <v>21543011974</v>
      </c>
      <c r="S6" s="42">
        <v>39275310260</v>
      </c>
      <c r="T6" s="43">
        <v>45259996002</v>
      </c>
      <c r="U6" s="43">
        <v>49340465863</v>
      </c>
      <c r="V6" s="44">
        <v>21540038205</v>
      </c>
    </row>
    <row r="7" spans="2:22" ht="19.5" customHeight="1" x14ac:dyDescent="0.2">
      <c r="B7" s="61" t="s">
        <v>10</v>
      </c>
      <c r="C7" s="42">
        <v>11571157353</v>
      </c>
      <c r="D7" s="43">
        <v>12358618994</v>
      </c>
      <c r="E7" s="43">
        <v>13462560617</v>
      </c>
      <c r="F7" s="44">
        <v>13471290000</v>
      </c>
      <c r="G7" s="42">
        <v>11146963064.23</v>
      </c>
      <c r="H7" s="43">
        <v>11859926971.369999</v>
      </c>
      <c r="I7" s="43">
        <v>13154613732.73</v>
      </c>
      <c r="J7" s="44">
        <v>12670443580.950001</v>
      </c>
      <c r="K7" s="42">
        <v>11146963064.23</v>
      </c>
      <c r="L7" s="43">
        <v>11699284813.91</v>
      </c>
      <c r="M7" s="43">
        <v>12997573332.9</v>
      </c>
      <c r="N7" s="44">
        <v>8724210305.3199997</v>
      </c>
      <c r="O7" s="42">
        <v>10212598279.299999</v>
      </c>
      <c r="P7" s="43">
        <v>10892486826.290001</v>
      </c>
      <c r="Q7" s="43">
        <v>11899271939.310001</v>
      </c>
      <c r="R7" s="44">
        <v>4075272000.3800001</v>
      </c>
      <c r="S7" s="42">
        <v>10145892962.299999</v>
      </c>
      <c r="T7" s="43">
        <v>10838492255.18</v>
      </c>
      <c r="U7" s="43">
        <v>11720188318.529999</v>
      </c>
      <c r="V7" s="44">
        <v>3979621673.3900003</v>
      </c>
    </row>
    <row r="8" spans="2:22" ht="19.5" customHeight="1" x14ac:dyDescent="0.2">
      <c r="B8" s="61" t="s">
        <v>11</v>
      </c>
      <c r="C8" s="42">
        <f>+'2022'!C8</f>
        <v>696793394245</v>
      </c>
      <c r="D8" s="43">
        <f>+'2023'!C8</f>
        <v>618438600000</v>
      </c>
      <c r="E8" s="43">
        <f>+'2024'!C8</f>
        <v>750805691761</v>
      </c>
      <c r="F8" s="44">
        <f>+'2025'!C8</f>
        <v>1046083500000</v>
      </c>
      <c r="G8" s="42">
        <f>+'2022'!E8</f>
        <v>478437933236.94989</v>
      </c>
      <c r="H8" s="43">
        <f>+'2023'!E8</f>
        <v>582654392070.91003</v>
      </c>
      <c r="I8" s="43">
        <f>+'2024'!E8</f>
        <v>523516652447.74988</v>
      </c>
      <c r="J8" s="44">
        <f>+'2025'!E8</f>
        <v>546554446258.96002</v>
      </c>
      <c r="K8" s="42">
        <f>+'2022'!H8</f>
        <v>478437933236.94989</v>
      </c>
      <c r="L8" s="43">
        <f>+'2023'!H8</f>
        <v>566238421568.93994</v>
      </c>
      <c r="M8" s="43">
        <f>+'2024'!H8</f>
        <v>516786773175.28998</v>
      </c>
      <c r="N8" s="44">
        <f>+'2025'!H8</f>
        <v>320465666709.29999</v>
      </c>
      <c r="O8" s="42">
        <f>+'2022'!J8</f>
        <v>380886842391.97998</v>
      </c>
      <c r="P8" s="43">
        <f>+'2023'!J8</f>
        <v>329418161520.70001</v>
      </c>
      <c r="Q8" s="43">
        <f>+'2024'!J8</f>
        <v>303747019090.41003</v>
      </c>
      <c r="R8" s="44">
        <f>+'2025'!J8</f>
        <v>62387664384.439995</v>
      </c>
      <c r="S8" s="42">
        <f>+'2022'!L8</f>
        <v>372833100974.97998</v>
      </c>
      <c r="T8" s="43">
        <f>+'2023'!L8</f>
        <v>327442701608.70001</v>
      </c>
      <c r="U8" s="43">
        <f>+'2024'!L8</f>
        <v>299643266846.41003</v>
      </c>
      <c r="V8" s="44">
        <f>+'2025'!L8</f>
        <v>56825192062.439995</v>
      </c>
    </row>
    <row r="9" spans="2:22" ht="33" customHeight="1" x14ac:dyDescent="0.2">
      <c r="B9" s="61" t="s">
        <v>13</v>
      </c>
      <c r="C9" s="42">
        <v>2800447646</v>
      </c>
      <c r="D9" s="43">
        <v>2829281006</v>
      </c>
      <c r="E9" s="43">
        <v>3114378793</v>
      </c>
      <c r="F9" s="44">
        <v>3176110000</v>
      </c>
      <c r="G9" s="42">
        <v>2763909627</v>
      </c>
      <c r="H9" s="43">
        <v>1733610575</v>
      </c>
      <c r="I9" s="43">
        <v>2919058202</v>
      </c>
      <c r="J9" s="44">
        <v>212210000</v>
      </c>
      <c r="K9" s="42">
        <v>2763909627</v>
      </c>
      <c r="L9" s="43">
        <v>1733117036</v>
      </c>
      <c r="M9" s="43">
        <v>2919058202</v>
      </c>
      <c r="N9" s="44">
        <v>210701500</v>
      </c>
      <c r="O9" s="42">
        <v>2763909627</v>
      </c>
      <c r="P9" s="43">
        <v>1733117036</v>
      </c>
      <c r="Q9" s="43">
        <v>2919058202</v>
      </c>
      <c r="R9" s="44">
        <v>210701500</v>
      </c>
      <c r="S9" s="42">
        <v>2763909627</v>
      </c>
      <c r="T9" s="43">
        <v>1733117036</v>
      </c>
      <c r="U9" s="43">
        <v>2919058202</v>
      </c>
      <c r="V9" s="44">
        <v>210701500</v>
      </c>
    </row>
    <row r="10" spans="2:22" ht="19.5" customHeight="1" x14ac:dyDescent="0.2">
      <c r="B10" s="62" t="s">
        <v>12</v>
      </c>
      <c r="C10" s="45">
        <f>SUM(C6:C9)</f>
        <v>755463999244</v>
      </c>
      <c r="D10" s="46">
        <f t="shared" ref="D10:F10" si="0">SUM(D6:D9)</f>
        <v>682111100000</v>
      </c>
      <c r="E10" s="46">
        <f t="shared" si="0"/>
        <v>821684131171</v>
      </c>
      <c r="F10" s="47">
        <f t="shared" si="0"/>
        <v>1123333500000</v>
      </c>
      <c r="G10" s="45">
        <f>SUM(G6:G9)</f>
        <v>531642725460.17987</v>
      </c>
      <c r="H10" s="46">
        <f t="shared" ref="H10:J10" si="1">SUM(H6:H9)</f>
        <v>644116042701.18005</v>
      </c>
      <c r="I10" s="46">
        <f t="shared" si="1"/>
        <v>590159478989.52991</v>
      </c>
      <c r="J10" s="47">
        <f t="shared" si="1"/>
        <v>619037032165.01001</v>
      </c>
      <c r="K10" s="45">
        <f>SUM(K6:K9)</f>
        <v>531642725460.17987</v>
      </c>
      <c r="L10" s="46">
        <f t="shared" ref="L10:N10" si="2">SUM(L6:L9)</f>
        <v>625116361963.84998</v>
      </c>
      <c r="M10" s="46">
        <f t="shared" si="2"/>
        <v>582409176482.18994</v>
      </c>
      <c r="N10" s="47">
        <f t="shared" si="2"/>
        <v>351046728142.62</v>
      </c>
      <c r="O10" s="45">
        <f>SUM(O6:O9)</f>
        <v>433150000358.27997</v>
      </c>
      <c r="P10" s="46">
        <f t="shared" ref="P10:R10" si="3">SUM(P6:P9)</f>
        <v>387467053238.98999</v>
      </c>
      <c r="Q10" s="46">
        <f t="shared" si="3"/>
        <v>367905815094.72003</v>
      </c>
      <c r="R10" s="47">
        <f t="shared" si="3"/>
        <v>88216649858.819992</v>
      </c>
      <c r="S10" s="45">
        <f>SUM(S6:S9)</f>
        <v>425018213824.27997</v>
      </c>
      <c r="T10" s="46">
        <f t="shared" ref="T10:V10" si="4">SUM(T6:T9)</f>
        <v>385274306901.88</v>
      </c>
      <c r="U10" s="46">
        <f t="shared" si="4"/>
        <v>363622979229.94006</v>
      </c>
      <c r="V10" s="47">
        <f t="shared" si="4"/>
        <v>82555553440.829987</v>
      </c>
    </row>
    <row r="11" spans="2:22" ht="19.5" customHeight="1" x14ac:dyDescent="0.2">
      <c r="B11" s="61" t="s">
        <v>20</v>
      </c>
      <c r="C11" s="48">
        <v>0</v>
      </c>
      <c r="D11" s="49">
        <f>+'2023'!C11</f>
        <v>8069089670</v>
      </c>
      <c r="E11" s="49">
        <v>0</v>
      </c>
      <c r="F11" s="50">
        <v>0</v>
      </c>
      <c r="G11" s="48">
        <v>0</v>
      </c>
      <c r="H11" s="49">
        <f>+D11</f>
        <v>8069089670</v>
      </c>
      <c r="I11" s="49">
        <v>0</v>
      </c>
      <c r="J11" s="50">
        <v>0</v>
      </c>
      <c r="K11" s="48">
        <v>0</v>
      </c>
      <c r="L11" s="49">
        <f>+D11</f>
        <v>8069089670</v>
      </c>
      <c r="M11" s="49">
        <v>0</v>
      </c>
      <c r="N11" s="50">
        <v>0</v>
      </c>
      <c r="O11" s="48">
        <v>0</v>
      </c>
      <c r="P11" s="49">
        <v>0</v>
      </c>
      <c r="Q11" s="49">
        <v>0</v>
      </c>
      <c r="R11" s="50">
        <v>0</v>
      </c>
      <c r="S11" s="48">
        <v>0</v>
      </c>
      <c r="T11" s="49">
        <v>0</v>
      </c>
      <c r="U11" s="49">
        <v>0</v>
      </c>
      <c r="V11" s="50">
        <v>0</v>
      </c>
    </row>
    <row r="12" spans="2:22" ht="19.5" customHeight="1" x14ac:dyDescent="0.2">
      <c r="B12" s="61" t="s">
        <v>14</v>
      </c>
      <c r="C12" s="42">
        <v>561353606213</v>
      </c>
      <c r="D12" s="43">
        <v>386980319890</v>
      </c>
      <c r="E12" s="43">
        <v>484561832784</v>
      </c>
      <c r="F12" s="44">
        <v>397622826322</v>
      </c>
      <c r="G12" s="42">
        <v>425242518057.72998</v>
      </c>
      <c r="H12" s="43">
        <v>383068265114.60004</v>
      </c>
      <c r="I12" s="43">
        <v>465087471390.87</v>
      </c>
      <c r="J12" s="44">
        <v>127970842853.33</v>
      </c>
      <c r="K12" s="42">
        <v>425242518057.72998</v>
      </c>
      <c r="L12" s="43">
        <v>363302019205.69006</v>
      </c>
      <c r="M12" s="43">
        <v>417520253763.89001</v>
      </c>
      <c r="N12" s="44">
        <v>97431690075.330002</v>
      </c>
      <c r="O12" s="42">
        <v>368945724450.01001</v>
      </c>
      <c r="P12" s="43">
        <v>174787950828.98001</v>
      </c>
      <c r="Q12" s="43">
        <v>162635795923.18994</v>
      </c>
      <c r="R12" s="44">
        <v>10021729421</v>
      </c>
      <c r="S12" s="42">
        <v>367737836883.01001</v>
      </c>
      <c r="T12" s="43">
        <v>164092747364.35999</v>
      </c>
      <c r="U12" s="43">
        <v>161657372924.51993</v>
      </c>
      <c r="V12" s="44">
        <v>9977392023</v>
      </c>
    </row>
    <row r="13" spans="2:22" ht="19.5" customHeight="1" x14ac:dyDescent="0.2">
      <c r="B13" s="62" t="s">
        <v>15</v>
      </c>
      <c r="C13" s="51">
        <f>SUM(C12)</f>
        <v>561353606213</v>
      </c>
      <c r="D13" s="52">
        <f t="shared" ref="D13:V13" si="5">SUM(D12)</f>
        <v>386980319890</v>
      </c>
      <c r="E13" s="52">
        <f t="shared" si="5"/>
        <v>484561832784</v>
      </c>
      <c r="F13" s="53">
        <f t="shared" si="5"/>
        <v>397622826322</v>
      </c>
      <c r="G13" s="51">
        <f t="shared" si="5"/>
        <v>425242518057.72998</v>
      </c>
      <c r="H13" s="52">
        <f t="shared" si="5"/>
        <v>383068265114.60004</v>
      </c>
      <c r="I13" s="52">
        <f t="shared" si="5"/>
        <v>465087471390.87</v>
      </c>
      <c r="J13" s="53">
        <f t="shared" si="5"/>
        <v>127970842853.33</v>
      </c>
      <c r="K13" s="51">
        <f t="shared" si="5"/>
        <v>425242518057.72998</v>
      </c>
      <c r="L13" s="52">
        <f t="shared" si="5"/>
        <v>363302019205.69006</v>
      </c>
      <c r="M13" s="52">
        <f t="shared" si="5"/>
        <v>417520253763.89001</v>
      </c>
      <c r="N13" s="53">
        <f t="shared" si="5"/>
        <v>97431690075.330002</v>
      </c>
      <c r="O13" s="51">
        <f t="shared" si="5"/>
        <v>368945724450.01001</v>
      </c>
      <c r="P13" s="52">
        <f t="shared" si="5"/>
        <v>174787950828.98001</v>
      </c>
      <c r="Q13" s="52">
        <f t="shared" si="5"/>
        <v>162635795923.18994</v>
      </c>
      <c r="R13" s="53">
        <f t="shared" si="5"/>
        <v>10021729421</v>
      </c>
      <c r="S13" s="51">
        <f t="shared" si="5"/>
        <v>367737836883.01001</v>
      </c>
      <c r="T13" s="52">
        <f t="shared" si="5"/>
        <v>164092747364.35999</v>
      </c>
      <c r="U13" s="52">
        <f t="shared" si="5"/>
        <v>161657372924.51993</v>
      </c>
      <c r="V13" s="53">
        <f t="shared" si="5"/>
        <v>9977392023</v>
      </c>
    </row>
    <row r="14" spans="2:22" ht="19.5" customHeight="1" thickBot="1" x14ac:dyDescent="0.25">
      <c r="B14" s="63" t="s">
        <v>16</v>
      </c>
      <c r="C14" s="54">
        <f>+C13+C11+C10</f>
        <v>1316817605457</v>
      </c>
      <c r="D14" s="55">
        <f t="shared" ref="D14:V14" si="6">+D13+D11+D10</f>
        <v>1077160509560</v>
      </c>
      <c r="E14" s="55">
        <f t="shared" si="6"/>
        <v>1306245963955</v>
      </c>
      <c r="F14" s="56">
        <f t="shared" si="6"/>
        <v>1520956326322</v>
      </c>
      <c r="G14" s="54">
        <f t="shared" si="6"/>
        <v>956885243517.90991</v>
      </c>
      <c r="H14" s="55">
        <f t="shared" si="6"/>
        <v>1035253397485.78</v>
      </c>
      <c r="I14" s="55">
        <f t="shared" si="6"/>
        <v>1055246950380.3999</v>
      </c>
      <c r="J14" s="56">
        <f t="shared" si="6"/>
        <v>747007875018.33997</v>
      </c>
      <c r="K14" s="54">
        <f t="shared" si="6"/>
        <v>956885243517.90991</v>
      </c>
      <c r="L14" s="55">
        <f t="shared" si="6"/>
        <v>996487470839.54004</v>
      </c>
      <c r="M14" s="55">
        <f t="shared" si="6"/>
        <v>999929430246.07996</v>
      </c>
      <c r="N14" s="56">
        <f t="shared" si="6"/>
        <v>448478418217.95001</v>
      </c>
      <c r="O14" s="54">
        <f t="shared" si="6"/>
        <v>802095724808.29004</v>
      </c>
      <c r="P14" s="55">
        <f t="shared" si="6"/>
        <v>562255004067.96997</v>
      </c>
      <c r="Q14" s="55">
        <f t="shared" si="6"/>
        <v>530541611017.90997</v>
      </c>
      <c r="R14" s="56">
        <f t="shared" si="6"/>
        <v>98238379279.819992</v>
      </c>
      <c r="S14" s="54">
        <f t="shared" si="6"/>
        <v>792756050707.29004</v>
      </c>
      <c r="T14" s="55">
        <f t="shared" si="6"/>
        <v>549367054266.23999</v>
      </c>
      <c r="U14" s="55">
        <f t="shared" si="6"/>
        <v>525280352154.45996</v>
      </c>
      <c r="V14" s="56">
        <f t="shared" si="6"/>
        <v>92532945463.829987</v>
      </c>
    </row>
    <row r="15" spans="2:22" x14ac:dyDescent="0.2"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2:22" x14ac:dyDescent="0.2"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</row>
  </sheetData>
  <mergeCells count="8">
    <mergeCell ref="B2:V2"/>
    <mergeCell ref="B3:V3"/>
    <mergeCell ref="B4:B5"/>
    <mergeCell ref="C4:F4"/>
    <mergeCell ref="G4:J4"/>
    <mergeCell ref="K4:N4"/>
    <mergeCell ref="O4:R4"/>
    <mergeCell ref="S4:V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A0552-A959-4D23-AFC8-C3BF220F2ED7}">
  <dimension ref="B2:M16"/>
  <sheetViews>
    <sheetView workbookViewId="0">
      <selection sqref="A1:A1048576"/>
    </sheetView>
  </sheetViews>
  <sheetFormatPr baseColWidth="10" defaultRowHeight="15" x14ac:dyDescent="0.25"/>
  <cols>
    <col min="2" max="2" width="46.28515625" customWidth="1"/>
    <col min="3" max="3" width="21.28515625" customWidth="1"/>
    <col min="4" max="4" width="21.5703125" customWidth="1"/>
    <col min="5" max="6" width="20.85546875" customWidth="1"/>
    <col min="7" max="7" width="20" customWidth="1"/>
    <col min="8" max="8" width="18.85546875" bestFit="1" customWidth="1"/>
    <col min="9" max="9" width="18.85546875" customWidth="1"/>
    <col min="10" max="10" width="18.85546875" bestFit="1" customWidth="1"/>
    <col min="11" max="11" width="18.85546875" customWidth="1"/>
    <col min="12" max="12" width="18.85546875" bestFit="1" customWidth="1"/>
    <col min="13" max="13" width="18.85546875" customWidth="1"/>
  </cols>
  <sheetData>
    <row r="2" spans="2:13" ht="15.75" thickBot="1" x14ac:dyDescent="0.3"/>
    <row r="3" spans="2:13" x14ac:dyDescent="0.25">
      <c r="B3" s="28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2:13" x14ac:dyDescent="0.25">
      <c r="B4" s="31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32"/>
    </row>
    <row r="5" spans="2:13" ht="30" x14ac:dyDescent="0.25">
      <c r="B5" s="12" t="s">
        <v>17</v>
      </c>
      <c r="C5" s="4" t="s">
        <v>2</v>
      </c>
      <c r="D5" s="4" t="s">
        <v>3</v>
      </c>
      <c r="E5" s="4" t="s">
        <v>4</v>
      </c>
      <c r="F5" s="4" t="s">
        <v>21</v>
      </c>
      <c r="G5" s="4" t="s">
        <v>5</v>
      </c>
      <c r="H5" s="4" t="s">
        <v>6</v>
      </c>
      <c r="I5" s="4" t="s">
        <v>22</v>
      </c>
      <c r="J5" s="4" t="s">
        <v>7</v>
      </c>
      <c r="K5" s="4" t="s">
        <v>23</v>
      </c>
      <c r="L5" s="4" t="s">
        <v>8</v>
      </c>
      <c r="M5" s="13" t="s">
        <v>24</v>
      </c>
    </row>
    <row r="6" spans="2:13" x14ac:dyDescent="0.25">
      <c r="B6" s="14" t="s">
        <v>9</v>
      </c>
      <c r="C6" s="5">
        <v>44299000000</v>
      </c>
      <c r="D6" s="5">
        <v>0</v>
      </c>
      <c r="E6" s="5">
        <v>39293919532</v>
      </c>
      <c r="F6" s="21">
        <f>+E6/C6</f>
        <v>0.88701594916363802</v>
      </c>
      <c r="G6" s="5">
        <f>+C6-D6-E6</f>
        <v>5005080468</v>
      </c>
      <c r="H6" s="5">
        <v>39293919532</v>
      </c>
      <c r="I6" s="21">
        <f>+H6/C6</f>
        <v>0.88701594916363802</v>
      </c>
      <c r="J6" s="5">
        <v>39286650060</v>
      </c>
      <c r="K6" s="21">
        <f>+J6/C6</f>
        <v>0.88685184902593739</v>
      </c>
      <c r="L6" s="5">
        <v>39275310260</v>
      </c>
      <c r="M6" s="24">
        <f>+L6/C6</f>
        <v>0.88659586582089889</v>
      </c>
    </row>
    <row r="7" spans="2:13" x14ac:dyDescent="0.25">
      <c r="B7" s="14" t="s">
        <v>10</v>
      </c>
      <c r="C7" s="5">
        <f>+[1]REP_EPG034_EjecucionPresupuesta!$H$14</f>
        <v>11571157353</v>
      </c>
      <c r="D7" s="5">
        <v>0</v>
      </c>
      <c r="E7" s="5">
        <f>+[1]REP_EPG034_EjecucionPresupuesta!$J$14</f>
        <v>11146963064.23</v>
      </c>
      <c r="F7" s="21">
        <f>+E7/C7</f>
        <v>0.96334037505245562</v>
      </c>
      <c r="G7" s="5">
        <f t="shared" ref="G7:G13" si="0">+C7-D7-E7</f>
        <v>424194288.77000046</v>
      </c>
      <c r="H7" s="5">
        <v>11146963064.23</v>
      </c>
      <c r="I7" s="21">
        <f>+H7/C7</f>
        <v>0.96334037505245562</v>
      </c>
      <c r="J7" s="5">
        <v>10212598279.299999</v>
      </c>
      <c r="K7" s="21">
        <f>+J7/C7</f>
        <v>0.88259090838931742</v>
      </c>
      <c r="L7" s="5">
        <v>10145892962.299999</v>
      </c>
      <c r="M7" s="24">
        <f>+L7/C7</f>
        <v>0.87682611624579809</v>
      </c>
    </row>
    <row r="8" spans="2:13" x14ac:dyDescent="0.25">
      <c r="B8" s="14" t="s">
        <v>11</v>
      </c>
      <c r="C8" s="5">
        <v>696793394245</v>
      </c>
      <c r="D8" s="5">
        <v>2931849935</v>
      </c>
      <c r="E8" s="5">
        <v>478437933236.94989</v>
      </c>
      <c r="F8" s="21">
        <f>+E8/(C8-D8)</f>
        <v>0.68952939842303151</v>
      </c>
      <c r="G8" s="5">
        <f t="shared" si="0"/>
        <v>215423611073.05011</v>
      </c>
      <c r="H8" s="5">
        <v>478437933236.94989</v>
      </c>
      <c r="I8" s="21">
        <f>+H8/(C8-D8)</f>
        <v>0.68952939842303151</v>
      </c>
      <c r="J8" s="5">
        <v>380886842391.97998</v>
      </c>
      <c r="K8" s="21">
        <f>+J8/(C8-D8)</f>
        <v>0.54893781838096689</v>
      </c>
      <c r="L8" s="5">
        <v>372833100974.97998</v>
      </c>
      <c r="M8" s="24">
        <f>+L8/(C8-D8)</f>
        <v>0.53733068799156203</v>
      </c>
    </row>
    <row r="9" spans="2:13" ht="30" x14ac:dyDescent="0.25">
      <c r="B9" s="14" t="s">
        <v>13</v>
      </c>
      <c r="C9" s="5">
        <v>2800447646</v>
      </c>
      <c r="D9" s="5">
        <v>0</v>
      </c>
      <c r="E9" s="5">
        <v>2763909627</v>
      </c>
      <c r="F9" s="21">
        <f>+E9/C9</f>
        <v>0.98695279340351572</v>
      </c>
      <c r="G9" s="5">
        <f t="shared" si="0"/>
        <v>36538019</v>
      </c>
      <c r="H9" s="5">
        <v>2763909627</v>
      </c>
      <c r="I9" s="21">
        <f>+H9/C9</f>
        <v>0.98695279340351572</v>
      </c>
      <c r="J9" s="5">
        <v>2763909627</v>
      </c>
      <c r="K9" s="21">
        <f>+J9/C9</f>
        <v>0.98695279340351572</v>
      </c>
      <c r="L9" s="5">
        <v>2763909627</v>
      </c>
      <c r="M9" s="24">
        <f>+L9/C9</f>
        <v>0.98695279340351572</v>
      </c>
    </row>
    <row r="10" spans="2:13" x14ac:dyDescent="0.25">
      <c r="B10" s="14" t="s">
        <v>12</v>
      </c>
      <c r="C10" s="6">
        <f>SUM(C6:C9)</f>
        <v>755463999244</v>
      </c>
      <c r="D10" s="6">
        <f>SUM(D6:D9)</f>
        <v>2931849935</v>
      </c>
      <c r="E10" s="6">
        <f>SUM(E6:E9)</f>
        <v>531642725460.17987</v>
      </c>
      <c r="F10" s="22">
        <f>+E10/(C10-D10)</f>
        <v>0.70647177791454074</v>
      </c>
      <c r="G10" s="6">
        <f t="shared" si="0"/>
        <v>220889423848.82013</v>
      </c>
      <c r="H10" s="6">
        <f>SUM(H6:H9)</f>
        <v>531642725460.17987</v>
      </c>
      <c r="I10" s="22">
        <f>+H10/(C10-D10)</f>
        <v>0.70647177791454074</v>
      </c>
      <c r="J10" s="6">
        <f t="shared" ref="J10:L10" si="1">SUM(J6:J9)</f>
        <v>433150000358.27997</v>
      </c>
      <c r="K10" s="22">
        <f>+J10/(C10-D10)</f>
        <v>0.57559002729120967</v>
      </c>
      <c r="L10" s="6">
        <f t="shared" si="1"/>
        <v>425018213824.27997</v>
      </c>
      <c r="M10" s="25">
        <f>+L10/(C10-D10)</f>
        <v>0.56478412811272682</v>
      </c>
    </row>
    <row r="11" spans="2:13" x14ac:dyDescent="0.25">
      <c r="B11" s="14" t="s">
        <v>14</v>
      </c>
      <c r="C11" s="5">
        <v>561353606213</v>
      </c>
      <c r="D11" s="5">
        <v>0</v>
      </c>
      <c r="E11" s="5">
        <v>425242518057.72998</v>
      </c>
      <c r="F11" s="21">
        <f>+E11/C11</f>
        <v>0.75753057137460689</v>
      </c>
      <c r="G11" s="5">
        <f t="shared" si="0"/>
        <v>136111088155.27002</v>
      </c>
      <c r="H11" s="5">
        <v>425242518057.72998</v>
      </c>
      <c r="I11" s="21">
        <f>+H11/C11</f>
        <v>0.75753057137460689</v>
      </c>
      <c r="J11" s="5">
        <v>368945724450.01001</v>
      </c>
      <c r="K11" s="21">
        <f>+J11/C11</f>
        <v>0.65724299330503855</v>
      </c>
      <c r="L11" s="5">
        <v>367737836883.01001</v>
      </c>
      <c r="M11" s="24">
        <f>+L11/C11</f>
        <v>0.65509125231035847</v>
      </c>
    </row>
    <row r="12" spans="2:13" x14ac:dyDescent="0.25">
      <c r="B12" s="14" t="s">
        <v>15</v>
      </c>
      <c r="C12" s="6">
        <f>SUM(C11)</f>
        <v>561353606213</v>
      </c>
      <c r="D12" s="6">
        <f t="shared" ref="D12:E12" si="2">SUM(D11)</f>
        <v>0</v>
      </c>
      <c r="E12" s="6">
        <f t="shared" si="2"/>
        <v>425242518057.72998</v>
      </c>
      <c r="F12" s="22">
        <f>+E12/C12</f>
        <v>0.75753057137460689</v>
      </c>
      <c r="G12" s="6">
        <f t="shared" si="0"/>
        <v>136111088155.27002</v>
      </c>
      <c r="H12" s="6">
        <f>SUM(H11)</f>
        <v>425242518057.72998</v>
      </c>
      <c r="I12" s="22">
        <f>+H12/C12</f>
        <v>0.75753057137460689</v>
      </c>
      <c r="J12" s="6">
        <f t="shared" ref="J12:L12" si="3">SUM(J11)</f>
        <v>368945724450.01001</v>
      </c>
      <c r="K12" s="22">
        <f>+J12/C12</f>
        <v>0.65724299330503855</v>
      </c>
      <c r="L12" s="6">
        <f t="shared" si="3"/>
        <v>367737836883.01001</v>
      </c>
      <c r="M12" s="25">
        <f>+L12/C12</f>
        <v>0.65509125231035847</v>
      </c>
    </row>
    <row r="13" spans="2:13" ht="15.75" thickBot="1" x14ac:dyDescent="0.3">
      <c r="B13" s="15" t="s">
        <v>16</v>
      </c>
      <c r="C13" s="16">
        <f>+C12+C10</f>
        <v>1316817605457</v>
      </c>
      <c r="D13" s="16">
        <f>+D12+D10</f>
        <v>2931849935</v>
      </c>
      <c r="E13" s="16">
        <f>+E12+E10</f>
        <v>956885243517.90991</v>
      </c>
      <c r="F13" s="23">
        <f>+E13/(C13-D13)</f>
        <v>0.72828648875772639</v>
      </c>
      <c r="G13" s="16">
        <f t="shared" si="0"/>
        <v>357000512004.09009</v>
      </c>
      <c r="H13" s="16">
        <f>+H12+H10</f>
        <v>956885243517.90991</v>
      </c>
      <c r="I13" s="23">
        <f>+H13/(C13-D13)</f>
        <v>0.72828648875772639</v>
      </c>
      <c r="J13" s="16">
        <f>+J12+J10</f>
        <v>802095724808.29004</v>
      </c>
      <c r="K13" s="23">
        <f>+J13/(C13-D13)</f>
        <v>0.610476003288141</v>
      </c>
      <c r="L13" s="16">
        <f>+L12+L10</f>
        <v>792756050707.29004</v>
      </c>
      <c r="M13" s="26">
        <f>+L13/(C13-D13)</f>
        <v>0.60336756630132748</v>
      </c>
    </row>
    <row r="14" spans="2:13" x14ac:dyDescent="0.25">
      <c r="B14" s="17" t="s">
        <v>18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2:13" x14ac:dyDescent="0.25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2:13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</sheetData>
  <mergeCells count="2">
    <mergeCell ref="B3:M3"/>
    <mergeCell ref="B4:M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2C7CE-7DD6-43B8-BF8D-C4B937B98060}">
  <dimension ref="B2:M17"/>
  <sheetViews>
    <sheetView topLeftCell="B1" workbookViewId="0">
      <selection activeCell="B5" sqref="B5:B14"/>
    </sheetView>
  </sheetViews>
  <sheetFormatPr baseColWidth="10" defaultRowHeight="15" x14ac:dyDescent="0.25"/>
  <cols>
    <col min="2" max="2" width="46.28515625" customWidth="1"/>
    <col min="3" max="3" width="21.28515625" customWidth="1"/>
    <col min="4" max="4" width="21.5703125" customWidth="1"/>
    <col min="5" max="6" width="20.85546875" customWidth="1"/>
    <col min="7" max="9" width="20" customWidth="1"/>
    <col min="10" max="10" width="18.85546875" bestFit="1" customWidth="1"/>
    <col min="11" max="11" width="18.85546875" customWidth="1"/>
    <col min="12" max="12" width="18.85546875" bestFit="1" customWidth="1"/>
  </cols>
  <sheetData>
    <row r="2" spans="2:13" ht="15.75" thickBot="1" x14ac:dyDescent="0.3"/>
    <row r="3" spans="2:13" x14ac:dyDescent="0.25">
      <c r="B3" s="7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2:13" x14ac:dyDescent="0.25">
      <c r="B4" s="10" t="s">
        <v>19</v>
      </c>
      <c r="C4" s="3"/>
      <c r="D4" s="3"/>
      <c r="E4" s="3"/>
      <c r="F4" s="3"/>
      <c r="G4" s="3"/>
      <c r="H4" s="3"/>
      <c r="I4" s="3"/>
      <c r="J4" s="3"/>
      <c r="K4" s="3"/>
      <c r="L4" s="3"/>
      <c r="M4" s="11"/>
    </row>
    <row r="5" spans="2:13" ht="30" x14ac:dyDescent="0.25">
      <c r="B5" s="12" t="s">
        <v>17</v>
      </c>
      <c r="C5" s="4" t="s">
        <v>2</v>
      </c>
      <c r="D5" s="4" t="s">
        <v>3</v>
      </c>
      <c r="E5" s="4" t="s">
        <v>4</v>
      </c>
      <c r="F5" s="4" t="s">
        <v>21</v>
      </c>
      <c r="G5" s="4" t="s">
        <v>5</v>
      </c>
      <c r="H5" s="4" t="s">
        <v>6</v>
      </c>
      <c r="I5" s="4" t="s">
        <v>22</v>
      </c>
      <c r="J5" s="4" t="s">
        <v>7</v>
      </c>
      <c r="K5" s="4" t="s">
        <v>23</v>
      </c>
      <c r="L5" s="4" t="s">
        <v>8</v>
      </c>
      <c r="M5" s="13" t="s">
        <v>24</v>
      </c>
    </row>
    <row r="6" spans="2:13" x14ac:dyDescent="0.25">
      <c r="B6" s="14" t="s">
        <v>9</v>
      </c>
      <c r="C6" s="5">
        <v>48484600000</v>
      </c>
      <c r="D6" s="5">
        <v>0</v>
      </c>
      <c r="E6" s="5">
        <v>47868113083.899994</v>
      </c>
      <c r="F6" s="21">
        <f>+E6/C6</f>
        <v>0.98728489219050986</v>
      </c>
      <c r="G6" s="5">
        <f>+C6-D6-E6</f>
        <v>616486916.1000061</v>
      </c>
      <c r="H6" s="5">
        <v>45445538545</v>
      </c>
      <c r="I6" s="21">
        <f>+H6/C6</f>
        <v>0.9373190362506858</v>
      </c>
      <c r="J6" s="5">
        <v>45423287856</v>
      </c>
      <c r="K6" s="21">
        <f>+J6/C6</f>
        <v>0.9368601134380814</v>
      </c>
      <c r="L6" s="5">
        <v>45259996002</v>
      </c>
      <c r="M6" s="24">
        <f>+L6/C6</f>
        <v>0.93349220168878366</v>
      </c>
    </row>
    <row r="7" spans="2:13" x14ac:dyDescent="0.25">
      <c r="B7" s="14" t="s">
        <v>10</v>
      </c>
      <c r="C7" s="5">
        <v>12358618994</v>
      </c>
      <c r="D7" s="5">
        <v>0</v>
      </c>
      <c r="E7" s="5">
        <v>11859926971.369999</v>
      </c>
      <c r="F7" s="21">
        <f t="shared" ref="F7:F14" si="0">+E7/C7</f>
        <v>0.95964824040031405</v>
      </c>
      <c r="G7" s="5">
        <f>+C7-D7-E7</f>
        <v>498692022.63000107</v>
      </c>
      <c r="H7" s="5">
        <v>11699284813.91</v>
      </c>
      <c r="I7" s="21">
        <f t="shared" ref="I7:I14" si="1">+H7/C7</f>
        <v>0.94664984975990429</v>
      </c>
      <c r="J7" s="5">
        <v>10892486826.290001</v>
      </c>
      <c r="K7" s="21">
        <f t="shared" ref="K7:K14" si="2">+J7/C7</f>
        <v>0.88136763756356651</v>
      </c>
      <c r="L7" s="5">
        <v>10838492255.18</v>
      </c>
      <c r="M7" s="24">
        <f t="shared" ref="M7:M14" si="3">+L7/C7</f>
        <v>0.8769986566008704</v>
      </c>
    </row>
    <row r="8" spans="2:13" x14ac:dyDescent="0.25">
      <c r="B8" s="14" t="s">
        <v>11</v>
      </c>
      <c r="C8" s="5">
        <v>618438600000</v>
      </c>
      <c r="D8" s="5">
        <v>0</v>
      </c>
      <c r="E8" s="5">
        <v>582654392070.91003</v>
      </c>
      <c r="F8" s="21">
        <f t="shared" si="0"/>
        <v>0.94213781622122239</v>
      </c>
      <c r="G8" s="5">
        <f>+C8-D8-E8</f>
        <v>35784207929.089966</v>
      </c>
      <c r="H8" s="5">
        <v>566238421568.93994</v>
      </c>
      <c r="I8" s="21">
        <f t="shared" si="1"/>
        <v>0.91559359582170319</v>
      </c>
      <c r="J8" s="5">
        <v>329418161520.70001</v>
      </c>
      <c r="K8" s="21">
        <f t="shared" si="2"/>
        <v>0.53266106210171882</v>
      </c>
      <c r="L8" s="5">
        <v>327442701608.70001</v>
      </c>
      <c r="M8" s="24">
        <f t="shared" si="3"/>
        <v>0.52946679202866709</v>
      </c>
    </row>
    <row r="9" spans="2:13" ht="30" x14ac:dyDescent="0.25">
      <c r="B9" s="14" t="s">
        <v>13</v>
      </c>
      <c r="C9" s="5">
        <v>2829281006</v>
      </c>
      <c r="D9" s="5">
        <v>0</v>
      </c>
      <c r="E9" s="5">
        <v>1733610575</v>
      </c>
      <c r="F9" s="21">
        <f t="shared" si="0"/>
        <v>0.61273891540768366</v>
      </c>
      <c r="G9" s="5">
        <f>+C9-D9-E9</f>
        <v>1095670431</v>
      </c>
      <c r="H9" s="5">
        <v>1733117036</v>
      </c>
      <c r="I9" s="21">
        <f t="shared" si="1"/>
        <v>0.61256447568290784</v>
      </c>
      <c r="J9" s="5">
        <v>1733117036</v>
      </c>
      <c r="K9" s="21">
        <f t="shared" si="2"/>
        <v>0.61256447568290784</v>
      </c>
      <c r="L9" s="5">
        <v>1733117036</v>
      </c>
      <c r="M9" s="24">
        <f t="shared" si="3"/>
        <v>0.61256447568290784</v>
      </c>
    </row>
    <row r="10" spans="2:13" x14ac:dyDescent="0.25">
      <c r="B10" s="14" t="s">
        <v>12</v>
      </c>
      <c r="C10" s="6">
        <f>SUM(C6:C9)</f>
        <v>682111100000</v>
      </c>
      <c r="D10" s="6">
        <f>SUM(D6:D9)</f>
        <v>0</v>
      </c>
      <c r="E10" s="6">
        <f>SUM(E6:E9)</f>
        <v>644116042701.18005</v>
      </c>
      <c r="F10" s="22">
        <f t="shared" si="0"/>
        <v>0.94429784634963432</v>
      </c>
      <c r="G10" s="6">
        <f>+C10-D10-E10</f>
        <v>37995057298.819946</v>
      </c>
      <c r="H10" s="6">
        <f>SUM(H6:H9)</f>
        <v>625116361963.84998</v>
      </c>
      <c r="I10" s="22">
        <f t="shared" si="1"/>
        <v>0.91644361448428269</v>
      </c>
      <c r="J10" s="6">
        <f t="shared" ref="J10:L10" si="4">SUM(J6:J9)</f>
        <v>387467053238.98999</v>
      </c>
      <c r="K10" s="22">
        <f t="shared" si="2"/>
        <v>0.56804097344111537</v>
      </c>
      <c r="L10" s="6">
        <f t="shared" si="4"/>
        <v>385274306901.88</v>
      </c>
      <c r="M10" s="25">
        <f t="shared" si="3"/>
        <v>0.56482632653519349</v>
      </c>
    </row>
    <row r="11" spans="2:13" x14ac:dyDescent="0.25">
      <c r="B11" s="14" t="s">
        <v>20</v>
      </c>
      <c r="C11" s="6">
        <f>+[2]REP_EPG034_EjecucionPresupuesta!$H$47</f>
        <v>8069089670</v>
      </c>
      <c r="D11" s="6"/>
      <c r="E11" s="6">
        <f>+[2]REP_EPG034_EjecucionPresupuesta!$H$47</f>
        <v>8069089670</v>
      </c>
      <c r="F11" s="22">
        <f t="shared" si="0"/>
        <v>1</v>
      </c>
      <c r="G11" s="6">
        <f>+C11-D11-E11</f>
        <v>0</v>
      </c>
      <c r="H11" s="6">
        <f>+[2]REP_EPG034_EjecucionPresupuesta!$H$47</f>
        <v>8069089670</v>
      </c>
      <c r="I11" s="22">
        <f t="shared" si="1"/>
        <v>1</v>
      </c>
      <c r="J11" s="6">
        <v>0</v>
      </c>
      <c r="K11" s="22">
        <f t="shared" si="2"/>
        <v>0</v>
      </c>
      <c r="L11" s="6">
        <v>0</v>
      </c>
      <c r="M11" s="25">
        <f t="shared" si="3"/>
        <v>0</v>
      </c>
    </row>
    <row r="12" spans="2:13" x14ac:dyDescent="0.25">
      <c r="B12" s="14" t="s">
        <v>14</v>
      </c>
      <c r="C12" s="5">
        <v>386980319890</v>
      </c>
      <c r="D12" s="5">
        <v>0</v>
      </c>
      <c r="E12" s="5">
        <v>383068265114.60004</v>
      </c>
      <c r="F12" s="21">
        <f t="shared" si="0"/>
        <v>0.98989081724747141</v>
      </c>
      <c r="G12" s="5">
        <f>+C12-D12-E12</f>
        <v>3912054775.3999634</v>
      </c>
      <c r="H12" s="5">
        <v>363302019205.69006</v>
      </c>
      <c r="I12" s="21">
        <f t="shared" si="1"/>
        <v>0.93881264894545402</v>
      </c>
      <c r="J12" s="5">
        <v>174787950828.98001</v>
      </c>
      <c r="K12" s="21">
        <f t="shared" si="2"/>
        <v>0.451671420600055</v>
      </c>
      <c r="L12" s="5">
        <v>164092747364.35999</v>
      </c>
      <c r="M12" s="24">
        <f t="shared" si="3"/>
        <v>0.42403383048265531</v>
      </c>
    </row>
    <row r="13" spans="2:13" x14ac:dyDescent="0.25">
      <c r="B13" s="14" t="s">
        <v>15</v>
      </c>
      <c r="C13" s="6">
        <f>SUM(C12)</f>
        <v>386980319890</v>
      </c>
      <c r="D13" s="6">
        <f t="shared" ref="D13:E13" si="5">SUM(D12)</f>
        <v>0</v>
      </c>
      <c r="E13" s="6">
        <f t="shared" si="5"/>
        <v>383068265114.60004</v>
      </c>
      <c r="F13" s="22">
        <f t="shared" si="0"/>
        <v>0.98989081724747141</v>
      </c>
      <c r="G13" s="6">
        <f>+C13-D13-E13</f>
        <v>3912054775.3999634</v>
      </c>
      <c r="H13" s="6">
        <f>SUM(H12)</f>
        <v>363302019205.69006</v>
      </c>
      <c r="I13" s="22">
        <f t="shared" si="1"/>
        <v>0.93881264894545402</v>
      </c>
      <c r="J13" s="6">
        <f t="shared" ref="J13:L13" si="6">SUM(J12)</f>
        <v>174787950828.98001</v>
      </c>
      <c r="K13" s="22">
        <f t="shared" si="2"/>
        <v>0.451671420600055</v>
      </c>
      <c r="L13" s="6">
        <f t="shared" si="6"/>
        <v>164092747364.35999</v>
      </c>
      <c r="M13" s="25">
        <f t="shared" si="3"/>
        <v>0.42403383048265531</v>
      </c>
    </row>
    <row r="14" spans="2:13" ht="15.75" thickBot="1" x14ac:dyDescent="0.3">
      <c r="B14" s="15" t="s">
        <v>16</v>
      </c>
      <c r="C14" s="16">
        <f>+C13+C11+C10</f>
        <v>1077160509560</v>
      </c>
      <c r="D14" s="16">
        <f t="shared" ref="D14:E14" si="7">+D13+D11+D10</f>
        <v>0</v>
      </c>
      <c r="E14" s="16">
        <f t="shared" si="7"/>
        <v>1035253397485.78</v>
      </c>
      <c r="F14" s="23">
        <f t="shared" si="0"/>
        <v>0.96109483061968337</v>
      </c>
      <c r="G14" s="16">
        <f>+G13+G11+G10</f>
        <v>41907112074.21991</v>
      </c>
      <c r="H14" s="16">
        <f>+H13+H11+H10</f>
        <v>996487470839.54004</v>
      </c>
      <c r="I14" s="23">
        <f t="shared" si="1"/>
        <v>0.92510583334194696</v>
      </c>
      <c r="J14" s="16">
        <f>+J13+J11+J10</f>
        <v>562255004067.96997</v>
      </c>
      <c r="K14" s="23">
        <f t="shared" si="2"/>
        <v>0.52197885002082067</v>
      </c>
      <c r="L14" s="16">
        <f>+L13+L11+L10</f>
        <v>549367054266.23999</v>
      </c>
      <c r="M14" s="26">
        <f t="shared" si="3"/>
        <v>0.51001410596703567</v>
      </c>
    </row>
    <row r="15" spans="2:13" x14ac:dyDescent="0.25">
      <c r="B15" s="17" t="s">
        <v>18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3" x14ac:dyDescent="0.25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2:12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</sheetData>
  <mergeCells count="2">
    <mergeCell ref="B3:M3"/>
    <mergeCell ref="B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3ED8C-5D1B-4450-B9A6-391F0B5BF863}">
  <dimension ref="B2:M16"/>
  <sheetViews>
    <sheetView workbookViewId="0">
      <selection sqref="A1:XFD1048576"/>
    </sheetView>
  </sheetViews>
  <sheetFormatPr baseColWidth="10" defaultRowHeight="15" x14ac:dyDescent="0.25"/>
  <cols>
    <col min="2" max="2" width="46.28515625" customWidth="1"/>
    <col min="3" max="3" width="21.28515625" customWidth="1"/>
    <col min="4" max="4" width="21.5703125" customWidth="1"/>
    <col min="5" max="6" width="20.85546875" customWidth="1"/>
    <col min="7" max="7" width="20" customWidth="1"/>
    <col min="8" max="8" width="18.85546875" bestFit="1" customWidth="1"/>
    <col min="9" max="9" width="18.85546875" customWidth="1"/>
    <col min="10" max="10" width="18.85546875" bestFit="1" customWidth="1"/>
    <col min="11" max="11" width="18.85546875" customWidth="1"/>
    <col min="12" max="12" width="18.85546875" bestFit="1" customWidth="1"/>
    <col min="13" max="13" width="18.85546875" customWidth="1"/>
  </cols>
  <sheetData>
    <row r="2" spans="2:13" ht="15.75" thickBot="1" x14ac:dyDescent="0.3"/>
    <row r="3" spans="2:13" x14ac:dyDescent="0.25">
      <c r="B3" s="28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2:13" x14ac:dyDescent="0.25">
      <c r="B4" s="31" t="s">
        <v>25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32"/>
    </row>
    <row r="5" spans="2:13" ht="30" x14ac:dyDescent="0.25">
      <c r="B5" s="12" t="s">
        <v>17</v>
      </c>
      <c r="C5" s="4" t="s">
        <v>2</v>
      </c>
      <c r="D5" s="4" t="s">
        <v>3</v>
      </c>
      <c r="E5" s="4" t="s">
        <v>4</v>
      </c>
      <c r="F5" s="4" t="s">
        <v>21</v>
      </c>
      <c r="G5" s="4" t="s">
        <v>5</v>
      </c>
      <c r="H5" s="4" t="s">
        <v>6</v>
      </c>
      <c r="I5" s="4" t="s">
        <v>22</v>
      </c>
      <c r="J5" s="4" t="s">
        <v>7</v>
      </c>
      <c r="K5" s="4" t="s">
        <v>23</v>
      </c>
      <c r="L5" s="4" t="s">
        <v>8</v>
      </c>
      <c r="M5" s="13" t="s">
        <v>24</v>
      </c>
    </row>
    <row r="6" spans="2:13" x14ac:dyDescent="0.25">
      <c r="B6" s="14" t="s">
        <v>9</v>
      </c>
      <c r="C6" s="5">
        <v>54301500000</v>
      </c>
      <c r="D6" s="5">
        <v>0</v>
      </c>
      <c r="E6" s="5">
        <v>50569154607.050003</v>
      </c>
      <c r="F6" s="21">
        <f>+E6/C6</f>
        <v>0.9312662561264422</v>
      </c>
      <c r="G6" s="5">
        <f>+C6-D6-E6</f>
        <v>3732345392.9499969</v>
      </c>
      <c r="H6" s="5">
        <v>49705771772</v>
      </c>
      <c r="I6" s="21">
        <f>+H6/C6</f>
        <v>0.91536645897442981</v>
      </c>
      <c r="J6" s="5">
        <v>49340465863</v>
      </c>
      <c r="K6" s="21">
        <f>+J6/C6</f>
        <v>0.90863909584449787</v>
      </c>
      <c r="L6" s="5">
        <v>49340465863</v>
      </c>
      <c r="M6" s="24">
        <f>+L6/C6</f>
        <v>0.90863909584449787</v>
      </c>
    </row>
    <row r="7" spans="2:13" x14ac:dyDescent="0.25">
      <c r="B7" s="14" t="s">
        <v>10</v>
      </c>
      <c r="C7" s="5">
        <v>13462560617</v>
      </c>
      <c r="D7" s="5">
        <v>0</v>
      </c>
      <c r="E7" s="5">
        <v>13154613732.73</v>
      </c>
      <c r="F7" s="21">
        <f>+E7/C7</f>
        <v>0.97712568262228383</v>
      </c>
      <c r="G7" s="5">
        <f t="shared" ref="G7:G13" si="0">+C7-D7-E7</f>
        <v>307946884.27000046</v>
      </c>
      <c r="H7" s="5">
        <v>12997573332.9</v>
      </c>
      <c r="I7" s="21">
        <f>+H7/C7</f>
        <v>0.96546071008862666</v>
      </c>
      <c r="J7" s="5">
        <v>11899271939.310001</v>
      </c>
      <c r="K7" s="21">
        <f>+J7/C7</f>
        <v>0.88387880120547513</v>
      </c>
      <c r="L7" s="5">
        <v>11720188318.529999</v>
      </c>
      <c r="M7" s="24">
        <f>+L7/C7</f>
        <v>0.87057645658658722</v>
      </c>
    </row>
    <row r="8" spans="2:13" x14ac:dyDescent="0.25">
      <c r="B8" s="14" t="s">
        <v>11</v>
      </c>
      <c r="C8" s="5">
        <v>750805691761</v>
      </c>
      <c r="D8" s="5">
        <v>2275860590</v>
      </c>
      <c r="E8" s="5">
        <v>523516652447.74988</v>
      </c>
      <c r="F8" s="21">
        <f>+E8/(C8-D8)</f>
        <v>0.69939317131657996</v>
      </c>
      <c r="G8" s="5">
        <f t="shared" si="0"/>
        <v>225013178723.25012</v>
      </c>
      <c r="H8" s="5">
        <v>516786773175.28998</v>
      </c>
      <c r="I8" s="21">
        <f>+H8/(C8-D8)</f>
        <v>0.69040237496858181</v>
      </c>
      <c r="J8" s="5">
        <v>303747019090.41003</v>
      </c>
      <c r="K8" s="21">
        <f>+J8/(C8-D8)</f>
        <v>0.4057914680771349</v>
      </c>
      <c r="L8" s="5">
        <v>299643266846.41003</v>
      </c>
      <c r="M8" s="24">
        <f>+L8/(C8-D8)</f>
        <v>0.40030905164814623</v>
      </c>
    </row>
    <row r="9" spans="2:13" ht="30" x14ac:dyDescent="0.25">
      <c r="B9" s="14" t="s">
        <v>13</v>
      </c>
      <c r="C9" s="5">
        <v>3114378793</v>
      </c>
      <c r="D9" s="5">
        <v>0</v>
      </c>
      <c r="E9" s="5">
        <v>2919058202</v>
      </c>
      <c r="F9" s="21">
        <f>+E9/C9</f>
        <v>0.93728425346364086</v>
      </c>
      <c r="G9" s="5">
        <f t="shared" si="0"/>
        <v>195320591</v>
      </c>
      <c r="H9" s="5">
        <v>2919058202</v>
      </c>
      <c r="I9" s="21">
        <f>+H9/C9</f>
        <v>0.93728425346364086</v>
      </c>
      <c r="J9" s="5">
        <v>2919058202</v>
      </c>
      <c r="K9" s="21">
        <f>+J9/C9</f>
        <v>0.93728425346364086</v>
      </c>
      <c r="L9" s="5">
        <v>2919058202</v>
      </c>
      <c r="M9" s="24">
        <f>+L9/C9</f>
        <v>0.93728425346364086</v>
      </c>
    </row>
    <row r="10" spans="2:13" x14ac:dyDescent="0.25">
      <c r="B10" s="14" t="s">
        <v>12</v>
      </c>
      <c r="C10" s="6">
        <f>SUM(C6:C9)</f>
        <v>821684131171</v>
      </c>
      <c r="D10" s="6">
        <f>SUM(D6:D9)</f>
        <v>2275860590</v>
      </c>
      <c r="E10" s="6">
        <f>SUM(E6:E9)</f>
        <v>590159478989.52991</v>
      </c>
      <c r="F10" s="22">
        <f>+E10/(C10-D10)</f>
        <v>0.72022641237325857</v>
      </c>
      <c r="G10" s="6">
        <f t="shared" si="0"/>
        <v>229248791591.47009</v>
      </c>
      <c r="H10" s="6">
        <f>SUM(H6:H9)</f>
        <v>582409176482.18994</v>
      </c>
      <c r="I10" s="22">
        <f>+H10/(C10-D10)</f>
        <v>0.71076799855734152</v>
      </c>
      <c r="J10" s="6">
        <f t="shared" ref="J10:L10" si="1">SUM(J6:J9)</f>
        <v>367905815094.72003</v>
      </c>
      <c r="K10" s="22">
        <f>+J10/(C10-D10)</f>
        <v>0.44898962861804781</v>
      </c>
      <c r="L10" s="6">
        <f t="shared" si="1"/>
        <v>363622979229.94006</v>
      </c>
      <c r="M10" s="25">
        <f>+L10/(C10-D10)</f>
        <v>0.44376288632297284</v>
      </c>
    </row>
    <row r="11" spans="2:13" x14ac:dyDescent="0.25">
      <c r="B11" s="14" t="s">
        <v>14</v>
      </c>
      <c r="C11" s="5">
        <v>484561832784</v>
      </c>
      <c r="D11" s="5">
        <v>0</v>
      </c>
      <c r="E11" s="5">
        <v>465087471390.87</v>
      </c>
      <c r="F11" s="21">
        <f>+E11/C11</f>
        <v>0.95981036871756475</v>
      </c>
      <c r="G11" s="5">
        <f t="shared" si="0"/>
        <v>19474361393.130005</v>
      </c>
      <c r="H11" s="5">
        <v>417520253763.89001</v>
      </c>
      <c r="I11" s="21">
        <f>+H11/C11</f>
        <v>0.86164494501160049</v>
      </c>
      <c r="J11" s="5">
        <v>162635795923.18994</v>
      </c>
      <c r="K11" s="21">
        <f>+J11/C11</f>
        <v>0.3356347630369127</v>
      </c>
      <c r="L11" s="5">
        <v>161657372924.51993</v>
      </c>
      <c r="M11" s="24">
        <f>+L11/C11</f>
        <v>0.33361557181615847</v>
      </c>
    </row>
    <row r="12" spans="2:13" x14ac:dyDescent="0.25">
      <c r="B12" s="14" t="s">
        <v>15</v>
      </c>
      <c r="C12" s="6">
        <f>SUM(C11)</f>
        <v>484561832784</v>
      </c>
      <c r="D12" s="6">
        <f t="shared" ref="D12:E12" si="2">SUM(D11)</f>
        <v>0</v>
      </c>
      <c r="E12" s="6">
        <f t="shared" si="2"/>
        <v>465087471390.87</v>
      </c>
      <c r="F12" s="22">
        <f>+E12/C12</f>
        <v>0.95981036871756475</v>
      </c>
      <c r="G12" s="6">
        <f t="shared" si="0"/>
        <v>19474361393.130005</v>
      </c>
      <c r="H12" s="6">
        <f>SUM(H11)</f>
        <v>417520253763.89001</v>
      </c>
      <c r="I12" s="22">
        <f>+H12/C12</f>
        <v>0.86164494501160049</v>
      </c>
      <c r="J12" s="6">
        <f t="shared" ref="J12:L12" si="3">SUM(J11)</f>
        <v>162635795923.18994</v>
      </c>
      <c r="K12" s="22">
        <f>+J12/C12</f>
        <v>0.3356347630369127</v>
      </c>
      <c r="L12" s="6">
        <f t="shared" si="3"/>
        <v>161657372924.51993</v>
      </c>
      <c r="M12" s="25">
        <f>+L12/C12</f>
        <v>0.33361557181615847</v>
      </c>
    </row>
    <row r="13" spans="2:13" ht="15.75" thickBot="1" x14ac:dyDescent="0.3">
      <c r="B13" s="15" t="s">
        <v>16</v>
      </c>
      <c r="C13" s="16">
        <f>+C12+C10</f>
        <v>1306245963955</v>
      </c>
      <c r="D13" s="16">
        <f>+D12+D10</f>
        <v>2275860590</v>
      </c>
      <c r="E13" s="16">
        <f>+E12+E10</f>
        <v>1055246950380.3999</v>
      </c>
      <c r="F13" s="23">
        <f>+E13/(C13-D13)</f>
        <v>0.80925701260883975</v>
      </c>
      <c r="G13" s="16">
        <f t="shared" si="0"/>
        <v>248723152984.6001</v>
      </c>
      <c r="H13" s="16">
        <f>+H12+H10</f>
        <v>999929430246.07996</v>
      </c>
      <c r="I13" s="23">
        <f>+H13/(C13-D13)</f>
        <v>0.76683462885052456</v>
      </c>
      <c r="J13" s="16">
        <f>+J12+J10</f>
        <v>530541611017.90997</v>
      </c>
      <c r="K13" s="23">
        <f>+J13/(C13-D13)</f>
        <v>0.40686639183582857</v>
      </c>
      <c r="L13" s="16">
        <f>+L12+L10</f>
        <v>525280352154.45996</v>
      </c>
      <c r="M13" s="26">
        <f>+L13/(C13-D13)</f>
        <v>0.40283159161312954</v>
      </c>
    </row>
    <row r="14" spans="2:13" x14ac:dyDescent="0.25">
      <c r="B14" s="17" t="s">
        <v>18</v>
      </c>
      <c r="C14" s="1"/>
      <c r="D14" s="1"/>
      <c r="E14" s="1"/>
      <c r="F14" s="1"/>
      <c r="G14" s="1"/>
      <c r="H14" s="1"/>
      <c r="I14" s="1"/>
      <c r="J14" s="18"/>
      <c r="K14" s="18"/>
      <c r="L14" s="18"/>
      <c r="M14" s="18"/>
    </row>
    <row r="15" spans="2:13" x14ac:dyDescent="0.25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2:13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</sheetData>
  <mergeCells count="2">
    <mergeCell ref="B3:M3"/>
    <mergeCell ref="B4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D363-EA1F-4515-8AF8-23B0EC1A8E08}">
  <dimension ref="B2:M16"/>
  <sheetViews>
    <sheetView workbookViewId="0">
      <selection activeCell="B5" sqref="B5:B12"/>
    </sheetView>
  </sheetViews>
  <sheetFormatPr baseColWidth="10" defaultRowHeight="15" x14ac:dyDescent="0.25"/>
  <cols>
    <col min="2" max="2" width="46.28515625" customWidth="1"/>
    <col min="3" max="3" width="21.28515625" customWidth="1"/>
    <col min="4" max="4" width="21.5703125" customWidth="1"/>
    <col min="5" max="6" width="20.85546875" customWidth="1"/>
    <col min="7" max="7" width="20" customWidth="1"/>
    <col min="8" max="8" width="18.85546875" bestFit="1" customWidth="1"/>
    <col min="9" max="9" width="18.85546875" customWidth="1"/>
    <col min="10" max="10" width="18.85546875" bestFit="1" customWidth="1"/>
    <col min="11" max="11" width="18.85546875" customWidth="1"/>
    <col min="12" max="12" width="18.85546875" bestFit="1" customWidth="1"/>
    <col min="13" max="13" width="18.85546875" customWidth="1"/>
  </cols>
  <sheetData>
    <row r="2" spans="2:13" ht="15.75" thickBot="1" x14ac:dyDescent="0.3"/>
    <row r="3" spans="2:13" x14ac:dyDescent="0.25">
      <c r="B3" s="28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2:13" x14ac:dyDescent="0.25">
      <c r="B4" s="31" t="s">
        <v>26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32"/>
    </row>
    <row r="5" spans="2:13" ht="30" x14ac:dyDescent="0.25">
      <c r="B5" s="12" t="s">
        <v>17</v>
      </c>
      <c r="C5" s="4" t="s">
        <v>2</v>
      </c>
      <c r="D5" s="4" t="s">
        <v>3</v>
      </c>
      <c r="E5" s="4" t="s">
        <v>4</v>
      </c>
      <c r="F5" s="4" t="s">
        <v>21</v>
      </c>
      <c r="G5" s="4" t="s">
        <v>5</v>
      </c>
      <c r="H5" s="4" t="s">
        <v>6</v>
      </c>
      <c r="I5" s="4" t="s">
        <v>22</v>
      </c>
      <c r="J5" s="4" t="s">
        <v>7</v>
      </c>
      <c r="K5" s="4" t="s">
        <v>23</v>
      </c>
      <c r="L5" s="4" t="s">
        <v>8</v>
      </c>
      <c r="M5" s="13" t="s">
        <v>24</v>
      </c>
    </row>
    <row r="6" spans="2:13" x14ac:dyDescent="0.25">
      <c r="B6" s="14" t="s">
        <v>9</v>
      </c>
      <c r="C6" s="5">
        <v>60602600000</v>
      </c>
      <c r="D6" s="5">
        <v>0</v>
      </c>
      <c r="E6" s="5">
        <v>59599932325.099998</v>
      </c>
      <c r="F6" s="21">
        <f>+E6/C6</f>
        <v>0.98345503864685668</v>
      </c>
      <c r="G6" s="5">
        <f>+C6-D6-E6</f>
        <v>1002667674.9000015</v>
      </c>
      <c r="H6" s="5">
        <v>21646149628</v>
      </c>
      <c r="I6" s="21">
        <f>+H6/C6</f>
        <v>0.35718186394643137</v>
      </c>
      <c r="J6" s="5">
        <v>21543011974</v>
      </c>
      <c r="K6" s="21">
        <f>+J6/C6</f>
        <v>0.35547999547874182</v>
      </c>
      <c r="L6" s="5">
        <v>21540038205</v>
      </c>
      <c r="M6" s="24">
        <f>+L6/C6</f>
        <v>0.35543092548834537</v>
      </c>
    </row>
    <row r="7" spans="2:13" x14ac:dyDescent="0.25">
      <c r="B7" s="14" t="s">
        <v>10</v>
      </c>
      <c r="C7" s="5">
        <v>13471290000</v>
      </c>
      <c r="D7" s="5">
        <v>0</v>
      </c>
      <c r="E7" s="5">
        <v>12670443580.950001</v>
      </c>
      <c r="F7" s="21">
        <f>+E7/C7</f>
        <v>0.94055161613698468</v>
      </c>
      <c r="G7" s="5">
        <f t="shared" ref="G7:G13" si="0">+C7-D7-E7</f>
        <v>800846419.04999924</v>
      </c>
      <c r="H7" s="5">
        <v>8724210305.3199997</v>
      </c>
      <c r="I7" s="21">
        <f>+H7/C7</f>
        <v>0.64761506175874761</v>
      </c>
      <c r="J7" s="5">
        <v>4075272000.3800001</v>
      </c>
      <c r="K7" s="21">
        <f>+J7/C7</f>
        <v>0.30251534933773977</v>
      </c>
      <c r="L7" s="5">
        <v>3979621673.3900003</v>
      </c>
      <c r="M7" s="24">
        <f>+L7/C7</f>
        <v>0.29541503993975338</v>
      </c>
    </row>
    <row r="8" spans="2:13" x14ac:dyDescent="0.25">
      <c r="B8" s="14" t="s">
        <v>11</v>
      </c>
      <c r="C8" s="5">
        <v>1046083500000</v>
      </c>
      <c r="D8" s="5">
        <v>324067000000</v>
      </c>
      <c r="E8" s="5">
        <v>546554446258.96002</v>
      </c>
      <c r="F8" s="21">
        <f>+E8/(C8-D8)</f>
        <v>0.75698331860692936</v>
      </c>
      <c r="G8" s="5">
        <f t="shared" si="0"/>
        <v>175462053741.03998</v>
      </c>
      <c r="H8" s="5">
        <v>320465666709.29999</v>
      </c>
      <c r="I8" s="21">
        <f>+H8/(C8-D8)</f>
        <v>0.4438481207968239</v>
      </c>
      <c r="J8" s="5">
        <v>62387664384.439995</v>
      </c>
      <c r="K8" s="21">
        <f>+J8/(C8-D8)</f>
        <v>8.6407532770289869E-2</v>
      </c>
      <c r="L8" s="5">
        <v>56825192062.439995</v>
      </c>
      <c r="M8" s="24">
        <f>+L8/(C8-D8)</f>
        <v>7.8703453539413562E-2</v>
      </c>
    </row>
    <row r="9" spans="2:13" ht="30" x14ac:dyDescent="0.25">
      <c r="B9" s="14" t="s">
        <v>13</v>
      </c>
      <c r="C9" s="5">
        <v>3176110000</v>
      </c>
      <c r="D9" s="5">
        <v>0</v>
      </c>
      <c r="E9" s="5">
        <v>212210000</v>
      </c>
      <c r="F9" s="21">
        <f>+E9/C9</f>
        <v>6.6814436527702123E-2</v>
      </c>
      <c r="G9" s="5">
        <f t="shared" si="0"/>
        <v>2963900000</v>
      </c>
      <c r="H9" s="5">
        <v>210701500</v>
      </c>
      <c r="I9" s="21">
        <f>+H9/C9</f>
        <v>6.6339484463699305E-2</v>
      </c>
      <c r="J9" s="5">
        <v>210701500</v>
      </c>
      <c r="K9" s="21">
        <f>+J9/C9</f>
        <v>6.6339484463699305E-2</v>
      </c>
      <c r="L9" s="5">
        <v>210701500</v>
      </c>
      <c r="M9" s="24">
        <f>+L9/C9</f>
        <v>6.6339484463699305E-2</v>
      </c>
    </row>
    <row r="10" spans="2:13" x14ac:dyDescent="0.25">
      <c r="B10" s="14" t="s">
        <v>12</v>
      </c>
      <c r="C10" s="6">
        <f>SUM(C6:C9)</f>
        <v>1123333500000</v>
      </c>
      <c r="D10" s="6">
        <f>SUM(D6:D9)</f>
        <v>324067000000</v>
      </c>
      <c r="E10" s="6">
        <f>SUM(E6:E9)</f>
        <v>619037032165.01001</v>
      </c>
      <c r="F10" s="22">
        <f>+E10/(C10-D10)</f>
        <v>0.77450641577622736</v>
      </c>
      <c r="G10" s="6">
        <f t="shared" si="0"/>
        <v>180229467834.98999</v>
      </c>
      <c r="H10" s="6">
        <f>SUM(H6:H9)</f>
        <v>351046728142.62</v>
      </c>
      <c r="I10" s="22">
        <f>+H10/(C10-D10)</f>
        <v>0.43921111186646755</v>
      </c>
      <c r="J10" s="6">
        <f t="shared" ref="J10:L10" si="1">SUM(J6:J9)</f>
        <v>88216649858.819992</v>
      </c>
      <c r="K10" s="22">
        <f>+J10/(C10-D10)</f>
        <v>0.11037200965988189</v>
      </c>
      <c r="L10" s="6">
        <f t="shared" si="1"/>
        <v>82555553440.829987</v>
      </c>
      <c r="M10" s="25">
        <f>+L10/(C10-D10)</f>
        <v>0.10328914503589226</v>
      </c>
    </row>
    <row r="11" spans="2:13" x14ac:dyDescent="0.25">
      <c r="B11" s="14" t="s">
        <v>14</v>
      </c>
      <c r="C11" s="5">
        <v>397622826322</v>
      </c>
      <c r="D11" s="5">
        <v>0</v>
      </c>
      <c r="E11" s="5">
        <v>127970842853.33</v>
      </c>
      <c r="F11" s="21">
        <f>+E11/C11</f>
        <v>0.32183977976580647</v>
      </c>
      <c r="G11" s="5">
        <f t="shared" si="0"/>
        <v>269651983468.66998</v>
      </c>
      <c r="H11" s="5">
        <v>97431690075.330002</v>
      </c>
      <c r="I11" s="21">
        <f>+H11/C11</f>
        <v>0.24503545477147376</v>
      </c>
      <c r="J11" s="5">
        <v>10021729421</v>
      </c>
      <c r="K11" s="21">
        <f>+J11/C11</f>
        <v>2.5204109919193314E-2</v>
      </c>
      <c r="L11" s="5">
        <v>9977392023</v>
      </c>
      <c r="M11" s="24">
        <f>+L11/C11</f>
        <v>2.5092603750369657E-2</v>
      </c>
    </row>
    <row r="12" spans="2:13" x14ac:dyDescent="0.25">
      <c r="B12" s="14" t="s">
        <v>15</v>
      </c>
      <c r="C12" s="6">
        <f>SUM(C11)</f>
        <v>397622826322</v>
      </c>
      <c r="D12" s="6">
        <f t="shared" ref="D12:E12" si="2">SUM(D11)</f>
        <v>0</v>
      </c>
      <c r="E12" s="6">
        <f t="shared" si="2"/>
        <v>127970842853.33</v>
      </c>
      <c r="F12" s="22">
        <f>+E12/C12</f>
        <v>0.32183977976580647</v>
      </c>
      <c r="G12" s="6">
        <f t="shared" si="0"/>
        <v>269651983468.66998</v>
      </c>
      <c r="H12" s="6">
        <f>SUM(H11)</f>
        <v>97431690075.330002</v>
      </c>
      <c r="I12" s="22">
        <f>+H12/C12</f>
        <v>0.24503545477147376</v>
      </c>
      <c r="J12" s="6">
        <f t="shared" ref="J12:L12" si="3">SUM(J11)</f>
        <v>10021729421</v>
      </c>
      <c r="K12" s="22">
        <f>+J12/C12</f>
        <v>2.5204109919193314E-2</v>
      </c>
      <c r="L12" s="6">
        <f t="shared" si="3"/>
        <v>9977392023</v>
      </c>
      <c r="M12" s="25">
        <f>+L12/C12</f>
        <v>2.5092603750369657E-2</v>
      </c>
    </row>
    <row r="13" spans="2:13" ht="15.75" thickBot="1" x14ac:dyDescent="0.3">
      <c r="B13" s="15" t="s">
        <v>16</v>
      </c>
      <c r="C13" s="16">
        <f>+C12+C10</f>
        <v>1520956326322</v>
      </c>
      <c r="D13" s="16">
        <f>+D12+D10</f>
        <v>324067000000</v>
      </c>
      <c r="E13" s="16">
        <f>+E12+E10</f>
        <v>747007875018.33997</v>
      </c>
      <c r="F13" s="23">
        <f>+E13/(C13-D13)</f>
        <v>0.62412443539276075</v>
      </c>
      <c r="G13" s="16">
        <f t="shared" si="0"/>
        <v>449881451303.66003</v>
      </c>
      <c r="H13" s="16">
        <f>+H12+H10</f>
        <v>448478418217.95001</v>
      </c>
      <c r="I13" s="23">
        <f>+H13/(C13-D13)</f>
        <v>0.37470333167403946</v>
      </c>
      <c r="J13" s="16">
        <f>+J12+J10</f>
        <v>98238379279.819992</v>
      </c>
      <c r="K13" s="23">
        <f>+J13/(C13-D13)</f>
        <v>8.2078081172052203E-2</v>
      </c>
      <c r="L13" s="16">
        <f>+L12+L10</f>
        <v>92532945463.829987</v>
      </c>
      <c r="M13" s="26">
        <f>+L13/(C13-D13)</f>
        <v>7.731119613889495E-2</v>
      </c>
    </row>
    <row r="14" spans="2:13" x14ac:dyDescent="0.25">
      <c r="B14" s="17" t="s">
        <v>18</v>
      </c>
      <c r="C14" s="1"/>
      <c r="D14" s="1"/>
      <c r="E14" s="1"/>
      <c r="F14" s="1"/>
      <c r="G14" s="1"/>
      <c r="H14" s="1"/>
      <c r="I14" s="1"/>
      <c r="J14" s="18"/>
      <c r="K14" s="18"/>
      <c r="L14" s="18"/>
      <c r="M14" s="18"/>
    </row>
    <row r="15" spans="2:13" x14ac:dyDescent="0.25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2:13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</sheetData>
  <mergeCells count="2">
    <mergeCell ref="B3:M3"/>
    <mergeCell ref="B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 </vt:lpstr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Fernanda Sánchez Rendón</dc:creator>
  <cp:lastModifiedBy>Juliana Fernanda Sánchez Rendón</cp:lastModifiedBy>
  <dcterms:created xsi:type="dcterms:W3CDTF">2025-06-24T15:37:05Z</dcterms:created>
  <dcterms:modified xsi:type="dcterms:W3CDTF">2025-06-24T17:07:38Z</dcterms:modified>
</cp:coreProperties>
</file>